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760" yWindow="630" windowWidth="16230" windowHeight="11370"/>
  </bookViews>
  <sheets>
    <sheet sheetId="2" name="Budget Template" state="visible" r:id="rId4"/>
  </sheets>
  <definedNames>
    <definedName name="_xlnm.Print_Area" localSheetId="0">'Budget Template'!$A1:$P60</definedName>
  </definedNames>
  <calcPr calcId="171027"/>
</workbook>
</file>

<file path=xl/comments2.xml><?xml version="1.0" encoding="utf-8"?>
<comments xmlns="http://schemas.openxmlformats.org/spreadsheetml/2006/main">
  <authors>
    <author>Author</author>
  </authors>
  <commentList>
    <comment ref="E43" authorId="0">
      <text>
        <r>
          <rPr>
            <b/>
            <color indexed="81"/>
            <family val="2"/>
            <sz val="9"/>
            <rFont val="Tahoma"/>
          </rPr>
          <t xml:space="preserve">Abigail Ketchen:
</t>
        </r>
        <r>
          <rPr>
            <color indexed="81"/>
            <family val="2"/>
            <sz val="9"/>
            <rFont val="Tahoma"/>
          </rPr>
          <t># months in Y1 at current rate</t>
        </r>
      </text>
    </comment>
  </commentList>
</comments>
</file>

<file path=xl/sharedStrings.xml><?xml version="1.0" encoding="utf-8"?>
<sst xmlns="http://schemas.openxmlformats.org/spreadsheetml/2006/main" count="103" uniqueCount="84">
  <si>
    <t xml:space="preserve">Funding Source: </t>
  </si>
  <si>
    <t/>
  </si>
  <si>
    <t xml:space="preserve">Project Period: </t>
  </si>
  <si>
    <t>EB rate</t>
  </si>
  <si>
    <t xml:space="preserve">Principal Investigator: </t>
  </si>
  <si>
    <t xml:space="preserve">Project Title: </t>
  </si>
  <si>
    <t>Vac rate</t>
  </si>
  <si>
    <t>Escalation factor</t>
  </si>
  <si>
    <t>KC #</t>
  </si>
  <si>
    <t>To not Alter</t>
  </si>
  <si>
    <t>Salary, Wages and Fringe Benefits</t>
  </si>
  <si>
    <t>Actual effort</t>
  </si>
  <si>
    <t>Months at current rate</t>
  </si>
  <si>
    <t>months escalated</t>
  </si>
  <si>
    <t>Cal</t>
  </si>
  <si>
    <t>Ac</t>
  </si>
  <si>
    <t>Sum</t>
  </si>
  <si>
    <t>Bas Sal</t>
  </si>
  <si>
    <t>Sal Req</t>
  </si>
  <si>
    <t>Year 1</t>
  </si>
  <si>
    <t>Year 2</t>
  </si>
  <si>
    <t>Year 3</t>
  </si>
  <si>
    <t>Year 4</t>
  </si>
  <si>
    <t>Year 5</t>
  </si>
  <si>
    <t>Cum</t>
  </si>
  <si>
    <t>year 3</t>
  </si>
  <si>
    <t>year4</t>
  </si>
  <si>
    <t>year 5</t>
  </si>
  <si>
    <t>Principal Investigator</t>
  </si>
  <si>
    <t>Co-Investigator</t>
  </si>
  <si>
    <t>With EB&amp;Vac charged</t>
  </si>
  <si>
    <t>Research Scientist - TBN</t>
  </si>
  <si>
    <t>PDA - TBA</t>
  </si>
  <si>
    <t>Technician - TBA</t>
  </si>
  <si>
    <t>With no EB&amp;Vac charged</t>
  </si>
  <si>
    <t>Grad Student</t>
  </si>
  <si>
    <t>UROP</t>
  </si>
  <si>
    <t>Total Salary and Stipends</t>
  </si>
  <si>
    <t>NOTES:</t>
  </si>
  <si>
    <t>Employee Benefits (EB)</t>
  </si>
  <si>
    <t>Annual Salary Increase Effective Dates</t>
  </si>
  <si>
    <t>Employee Benefits (EB) -Reduced</t>
  </si>
  <si>
    <t>Vacation Accrual (VA)</t>
  </si>
  <si>
    <t xml:space="preserve">Sponsored Research Staff </t>
  </si>
  <si>
    <t>Jan 1st</t>
  </si>
  <si>
    <t>Total EB &amp; VA</t>
  </si>
  <si>
    <t>Support Staff</t>
  </si>
  <si>
    <t>Apr 1st</t>
  </si>
  <si>
    <t>Faculty</t>
  </si>
  <si>
    <t>Jun 1st</t>
  </si>
  <si>
    <t>TOTAL SALARY &amp; EB/VA</t>
  </si>
  <si>
    <t>Graduate Students/RA</t>
  </si>
  <si>
    <t>PDA*</t>
  </si>
  <si>
    <t>Jul 1st</t>
  </si>
  <si>
    <t>Materials and Services</t>
  </si>
  <si>
    <t>*PDA now receive annual raises on anniversay date,</t>
  </si>
  <si>
    <t>Equipment (itemize, &gt; $5K)</t>
  </si>
  <si>
    <t>but use July 1st for budgeting*</t>
  </si>
  <si>
    <t xml:space="preserve">Materials and supplies </t>
  </si>
  <si>
    <t xml:space="preserve">Travel </t>
  </si>
  <si>
    <t>Publications</t>
  </si>
  <si>
    <t xml:space="preserve">Other </t>
  </si>
  <si>
    <t>Participant Incentives</t>
  </si>
  <si>
    <t>1st 25K of subaward DC</t>
  </si>
  <si>
    <t>Subtotal</t>
  </si>
  <si>
    <t>Non F&amp;A Bearing costs</t>
  </si>
  <si>
    <t>Equipment - &gt; $5K</t>
  </si>
  <si>
    <t>Tuition</t>
  </si>
  <si>
    <t>FY27</t>
  </si>
  <si>
    <t>Esc</t>
  </si>
  <si>
    <t>Subaward Direct Cost (minus 1st 50K subject F&amp;A for year 1)</t>
  </si>
  <si>
    <t>Total direct</t>
  </si>
  <si>
    <t>Total Direct Costs</t>
  </si>
  <si>
    <t>MTDC</t>
  </si>
  <si>
    <t>F&amp;A</t>
  </si>
  <si>
    <t>Annual request munis subaward F&amp;A</t>
  </si>
  <si>
    <t xml:space="preserve">Subaward F&amp;A </t>
  </si>
  <si>
    <t>Under-Recovery</t>
  </si>
  <si>
    <t>U/R accts</t>
  </si>
  <si>
    <t>U/R %s</t>
  </si>
  <si>
    <t>Prepared by:</t>
  </si>
  <si>
    <t>Date:</t>
  </si>
  <si>
    <t xml:space="preserve">                                     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</si>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</sst>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00"/>
    <numFmt numFmtId="165" formatCode="0.0%"/>
    <numFmt numFmtId="166" formatCode="_(* #,##0.00_);_(* (#,##0.00);_(* &quot;-&quot;??_);_(@_)"/>
    <numFmt numFmtId="167" formatCode="_(* #,##0_);_(* (#,##0);_(* &quot;-&quot;??_);_(@_)"/>
    <numFmt numFmtId="168" formatCode="[$-409]mmmm-yy;@"/>
    <numFmt numFmtId="169" formatCode="&quot;$&quot;#,##0"/>
    <numFmt numFmtId="170" formatCode="_(&quot;$&quot;* #,##0_);_(&quot;$&quot;* (#,##0);_(&quot;$&quot;* &quot;-&quot;??_);_(@_)"/>
  </numFmts>
  <fonts count="5" x14ac:knownFonts="1">
    <font>
      <color theme="1"/>
      <family val="2"/>
      <scheme val="minor"/>
      <sz val="11"/>
      <name val="Calibri"/>
    </font>
    <font>
      <sz val="10"/>
      <name val="Arial"/>
    </font>
    <font>
      <b/>
      <family val="2"/>
      <sz val="10"/>
      <name val="Arial"/>
    </font>
    <font>
      <family val="2"/>
      <sz val="10"/>
      <name val="Arial"/>
    </font>
    <font>
      <family val="2"/>
      <sz val="11"/>
      <name val="Calibri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/>
      <bottom/>
      <diagonal/>
    </border>
    <border>
      <left/>
      <right/>
      <top style="thin"/>
      <bottom style="double"/>
      <diagonal/>
    </border>
  </borders>
  <cellStyleXfs count="1">
    <xf numFmtId="0" fontId="0" fillId="0" borderId="0"/>
  </cellStyleXfs>
  <cellXfs count="98">
    <xf numFmtId="0" fontId="0" fillId="0" borderId="0" xfId="0"/>
    <xf numFmtId="3" fontId="1" fillId="0" borderId="0" xfId="0" applyNumberFormat="1" applyFont="1"/>
    <xf numFmtId="0" fontId="2" fillId="0" borderId="0" xfId="0" applyFont="1"/>
    <xf numFmtId="0" fontId="3" fillId="0" borderId="0" xfId="0" applyFont="1"/>
    <xf numFmtId="0" fontId="1" fillId="0" borderId="0" xfId="0" applyFont="1"/>
    <xf numFmtId="164" fontId="1" fillId="0" borderId="0" xfId="0" applyNumberFormat="1" applyFont="1"/>
    <xf numFmtId="14" fontId="1" fillId="0" borderId="0" xfId="0" applyNumberFormat="1" applyFont="1"/>
    <xf numFmtId="3" fontId="3" fillId="2" borderId="1" xfId="0" applyNumberFormat="1" applyFont="1" applyFill="1" applyBorder="1"/>
    <xf numFmtId="165" fontId="1" fillId="0" borderId="1" xfId="0" applyNumberFormat="1" applyFont="1" applyBorder="1"/>
    <xf numFmtId="0" fontId="4" fillId="0" borderId="0" xfId="0" applyFont="1"/>
    <xf numFmtId="0" fontId="1" fillId="2" borderId="1" xfId="0" applyFont="1" applyFill="1" applyBorder="1"/>
    <xf numFmtId="4" fontId="1" fillId="0" borderId="0" xfId="0" applyNumberFormat="1" applyFont="1"/>
    <xf numFmtId="0" fontId="2" fillId="3" borderId="0" xfId="0" applyFont="1" applyFill="1"/>
    <xf numFmtId="0" fontId="1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4" xfId="0" applyFont="1" applyFill="1" applyBorder="1" applyAlignment="1">
      <alignment horizontal="centerContinuous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wrapText="1" textRotation="90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166" fontId="1" fillId="0" borderId="0" xfId="0" applyNumberFormat="1" applyFo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0" borderId="8" xfId="0" applyFont="1" applyBorder="1"/>
    <xf numFmtId="2" fontId="1" fillId="0" borderId="8" xfId="0" applyNumberFormat="1" applyFont="1" applyBorder="1"/>
    <xf numFmtId="0" fontId="1" fillId="4" borderId="8" xfId="0" applyFont="1" applyFill="1" applyBorder="1"/>
    <xf numFmtId="10" fontId="1" fillId="4" borderId="8" xfId="0" applyNumberFormat="1" applyFont="1" applyFill="1" applyBorder="1"/>
    <xf numFmtId="10" fontId="1" fillId="0" borderId="8" xfId="0" applyNumberFormat="1" applyFont="1" applyBorder="1"/>
    <xf numFmtId="167" fontId="1" fillId="4" borderId="8" xfId="0" applyNumberFormat="1" applyFont="1" applyFill="1" applyBorder="1"/>
    <xf numFmtId="167" fontId="1" fillId="0" borderId="8" xfId="0" applyNumberFormat="1" applyFont="1" applyBorder="1"/>
    <xf numFmtId="166" fontId="1" fillId="0" borderId="8" xfId="0" applyNumberFormat="1" applyFont="1" applyBorder="1"/>
    <xf numFmtId="167" fontId="1" fillId="0" borderId="9" xfId="0" applyNumberFormat="1" applyFont="1" applyBorder="1"/>
    <xf numFmtId="167" fontId="1" fillId="0" borderId="0" xfId="0" applyNumberFormat="1" applyFont="1"/>
    <xf numFmtId="167" fontId="1" fillId="0" borderId="10" xfId="0" applyNumberFormat="1" applyFont="1" applyBorder="1"/>
    <xf numFmtId="0" fontId="1" fillId="0" borderId="1" xfId="0" applyFont="1" applyBorder="1"/>
    <xf numFmtId="2" fontId="1" fillId="0" borderId="11" xfId="0" applyNumberFormat="1" applyFont="1" applyBorder="1"/>
    <xf numFmtId="0" fontId="2" fillId="0" borderId="12" xfId="0" applyFont="1" applyBorder="1"/>
    <xf numFmtId="0" fontId="1" fillId="0" borderId="13" xfId="0" applyFont="1" applyBorder="1"/>
    <xf numFmtId="2" fontId="1" fillId="0" borderId="13" xfId="0" applyNumberFormat="1" applyFont="1" applyBorder="1"/>
    <xf numFmtId="0" fontId="2" fillId="0" borderId="13" xfId="0" applyFont="1" applyBorder="1"/>
    <xf numFmtId="10" fontId="1" fillId="0" borderId="13" xfId="0" applyNumberFormat="1" applyFont="1" applyBorder="1"/>
    <xf numFmtId="167" fontId="1" fillId="0" borderId="13" xfId="0" applyNumberFormat="1" applyFont="1" applyBorder="1"/>
    <xf numFmtId="167" fontId="1" fillId="0" borderId="14" xfId="0" applyNumberFormat="1" applyFont="1" applyBorder="1"/>
    <xf numFmtId="10" fontId="1" fillId="0" borderId="1" xfId="0" applyNumberFormat="1" applyFont="1" applyBorder="1"/>
    <xf numFmtId="167" fontId="1" fillId="0" borderId="1" xfId="0" applyNumberFormat="1" applyFont="1" applyBorder="1"/>
    <xf numFmtId="167" fontId="1" fillId="4" borderId="1" xfId="0" applyNumberFormat="1" applyFont="1" applyFill="1" applyBorder="1"/>
    <xf numFmtId="0" fontId="1" fillId="0" borderId="11" xfId="0" applyFont="1" applyBorder="1"/>
    <xf numFmtId="10" fontId="1" fillId="4" borderId="1" xfId="0" applyNumberFormat="1" applyFont="1" applyFill="1" applyBorder="1"/>
    <xf numFmtId="167" fontId="1" fillId="0" borderId="15" xfId="0" applyNumberFormat="1" applyFont="1" applyBorder="1"/>
    <xf numFmtId="167" fontId="1" fillId="0" borderId="16" xfId="0" applyNumberFormat="1" applyFont="1" applyBorder="1"/>
    <xf numFmtId="167" fontId="1" fillId="0" borderId="17" xfId="0" applyNumberFormat="1" applyFont="1" applyBorder="1"/>
    <xf numFmtId="167" fontId="1" fillId="2" borderId="1" xfId="0" applyNumberFormat="1" applyFont="1" applyFill="1" applyBorder="1"/>
    <xf numFmtId="0" fontId="1" fillId="5" borderId="0" xfId="0" applyFont="1" applyFill="1"/>
    <xf numFmtId="0" fontId="3" fillId="5" borderId="0" xfId="0" applyFont="1" applyFill="1"/>
    <xf numFmtId="168" fontId="1" fillId="5" borderId="0" xfId="0" applyNumberFormat="1" applyFont="1" applyFill="1"/>
    <xf numFmtId="0" fontId="2" fillId="0" borderId="1" xfId="0" applyFont="1" applyBorder="1"/>
    <xf numFmtId="0" fontId="2" fillId="2" borderId="12" xfId="0" applyFont="1" applyFill="1" applyBorder="1"/>
    <xf numFmtId="0" fontId="2" fillId="2" borderId="13" xfId="0" applyFont="1" applyFill="1" applyBorder="1"/>
    <xf numFmtId="0" fontId="1" fillId="2" borderId="13" xfId="0" applyFont="1" applyFill="1" applyBorder="1"/>
    <xf numFmtId="167" fontId="1" fillId="2" borderId="13" xfId="0" applyNumberFormat="1" applyFont="1" applyFill="1" applyBorder="1"/>
    <xf numFmtId="167" fontId="1" fillId="2" borderId="14" xfId="0" applyNumberFormat="1" applyFont="1" applyFill="1" applyBorder="1"/>
    <xf numFmtId="167" fontId="1" fillId="6" borderId="1" xfId="0" applyNumberFormat="1" applyFont="1" applyFill="1" applyBorder="1"/>
    <xf numFmtId="168" fontId="3" fillId="5" borderId="0" xfId="0" applyNumberFormat="1" applyFont="1" applyFill="1"/>
    <xf numFmtId="0" fontId="1" fillId="7" borderId="13" xfId="0" applyFont="1" applyFill="1" applyBorder="1"/>
    <xf numFmtId="167" fontId="1" fillId="7" borderId="13" xfId="0" applyNumberFormat="1" applyFont="1" applyFill="1" applyBorder="1"/>
    <xf numFmtId="167" fontId="1" fillId="7" borderId="14" xfId="0" applyNumberFormat="1" applyFont="1" applyFill="1" applyBorder="1"/>
    <xf numFmtId="167" fontId="1" fillId="7" borderId="1" xfId="0" applyNumberFormat="1" applyFont="1" applyFill="1" applyBorder="1"/>
    <xf numFmtId="0" fontId="2" fillId="0" borderId="18" xfId="0" applyFont="1" applyBorder="1"/>
    <xf numFmtId="0" fontId="1" fillId="0" borderId="19" xfId="0" applyFont="1" applyBorder="1"/>
    <xf numFmtId="167" fontId="1" fillId="0" borderId="19" xfId="0" applyNumberFormat="1" applyFont="1" applyBorder="1"/>
    <xf numFmtId="167" fontId="1" fillId="0" borderId="20" xfId="0" applyNumberFormat="1" applyFont="1" applyBorder="1"/>
    <xf numFmtId="0" fontId="1" fillId="0" borderId="12" xfId="0" applyFont="1" applyBorder="1"/>
    <xf numFmtId="166" fontId="1" fillId="4" borderId="8" xfId="0" applyNumberFormat="1" applyFont="1" applyFill="1" applyBorder="1"/>
    <xf numFmtId="0" fontId="1" fillId="0" borderId="18" xfId="0" applyFont="1" applyBorder="1"/>
    <xf numFmtId="167" fontId="1" fillId="5" borderId="0" xfId="0" applyNumberFormat="1" applyFont="1" applyFill="1"/>
    <xf numFmtId="3" fontId="1" fillId="5" borderId="0" xfId="0" applyNumberFormat="1" applyFont="1" applyFill="1"/>
    <xf numFmtId="167" fontId="3" fillId="5" borderId="0" xfId="0" applyNumberFormat="1" applyFont="1" applyFill="1"/>
    <xf numFmtId="169" fontId="1" fillId="5" borderId="0" xfId="0" applyNumberFormat="1" applyFont="1" applyFill="1"/>
    <xf numFmtId="166" fontId="1" fillId="5" borderId="0" xfId="0" applyNumberFormat="1" applyFont="1" applyFill="1"/>
    <xf numFmtId="3" fontId="1" fillId="5" borderId="21" xfId="0" applyNumberFormat="1" applyFont="1" applyFill="1" applyBorder="1"/>
    <xf numFmtId="169" fontId="1" fillId="5" borderId="22" xfId="0" applyNumberFormat="1" applyFont="1" applyFill="1" applyBorder="1"/>
    <xf numFmtId="0" fontId="3" fillId="0" borderId="12" xfId="0" applyFont="1" applyBorder="1"/>
    <xf numFmtId="170" fontId="1" fillId="0" borderId="13" xfId="0" applyNumberFormat="1" applyFont="1" applyBorder="1"/>
    <xf numFmtId="0" fontId="1" fillId="4" borderId="13" xfId="0" applyFont="1" applyFill="1" applyBorder="1"/>
    <xf numFmtId="165" fontId="1" fillId="0" borderId="13" xfId="0" applyNumberFormat="1" applyFont="1" applyBorder="1"/>
    <xf numFmtId="167" fontId="1" fillId="8" borderId="8" xfId="0" applyNumberFormat="1" applyFont="1" applyFill="1" applyBorder="1"/>
    <xf numFmtId="167" fontId="1" fillId="9" borderId="1" xfId="0" applyNumberFormat="1" applyFont="1" applyFill="1" applyBorder="1"/>
    <xf numFmtId="165" fontId="1" fillId="4" borderId="13" xfId="0" applyNumberFormat="1" applyFont="1" applyFill="1" applyBorder="1"/>
    <xf numFmtId="165" fontId="1" fillId="6" borderId="13" xfId="0" applyNumberFormat="1" applyFont="1" applyFill="1" applyBorder="1"/>
    <xf numFmtId="0" fontId="2" fillId="2" borderId="0" xfId="0" applyFont="1" applyFill="1"/>
    <xf numFmtId="0" fontId="1" fillId="2" borderId="0" xfId="0" applyFont="1" applyFill="1"/>
    <xf numFmtId="167" fontId="1" fillId="2" borderId="0" xfId="0" applyNumberFormat="1" applyFont="1" applyFill="1"/>
    <xf numFmtId="0" fontId="2" fillId="10" borderId="0" xfId="0" applyFont="1" applyFill="1"/>
    <xf numFmtId="0" fontId="2" fillId="3" borderId="0" xfId="0" applyFont="1" applyFill="1" applyAlignment="1">
      <alignment horizontal="left"/>
    </xf>
    <xf numFmtId="0" fontId="1" fillId="10" borderId="0" xfId="0" applyFont="1" applyFill="1"/>
    <xf numFmtId="14" fontId="2" fillId="3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2.vml"/></Relationships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83"/>
  <sheetViews>
    <sheetView workbookViewId="0" showGridLines="0" zoomScale="70" zoomScaleNormal="70">
      <selection activeCell="N7" sqref="N7"/>
    </sheetView>
  </sheetViews>
  <sheetFormatPr defaultRowHeight="12.5" outlineLevelRow="0" outlineLevelCol="0" x14ac:dyDescent="0.25" defaultColWidth="8.81640625" customHeight="1"/>
  <cols>
    <col min="1" max="1" width="2.453125" customWidth="1"/>
    <col min="2" max="2" width="32.453125" customWidth="1"/>
    <col min="3" max="3" width="9.7265625" customWidth="1"/>
    <col min="4" max="5" width="6" customWidth="1"/>
    <col min="6" max="6" width="8.1796875" customWidth="1"/>
    <col min="7" max="7" width="8.453125" customWidth="1"/>
    <col min="8" max="8" width="8.1796875" customWidth="1"/>
    <col min="9" max="11" width="10.26953125" style="1" customWidth="1"/>
    <col min="12" max="12" width="11.54296875" customWidth="1"/>
    <col min="13" max="13" width="11.7265625" customWidth="1"/>
    <col min="14" max="14" width="11.54296875" customWidth="1"/>
    <col min="15" max="15" width="12.453125" customWidth="1"/>
    <col min="16" max="16" width="10.26953125" customWidth="1"/>
    <col min="17" max="17" width="11.26953125" customWidth="1"/>
    <col min="22" max="22" width="14.1796875" customWidth="1"/>
  </cols>
  <sheetData>
    <row r="1" ht="13" customHeight="1" spans="2:17" x14ac:dyDescent="0.25">
      <c r="B1" s="2" t="s">
        <v>0</v>
      </c>
      <c r="C1" s="3" t="s">
        <v>1</v>
      </c>
      <c r="F1" s="4"/>
      <c r="Q1" s="5"/>
    </row>
    <row r="2" ht="13" customHeight="1" spans="2:16" x14ac:dyDescent="0.25">
      <c r="B2" s="2" t="s">
        <v>2</v>
      </c>
      <c r="C2" s="3" t="s">
        <v>1</v>
      </c>
      <c r="F2" s="6"/>
      <c r="G2" s="6"/>
      <c r="K2" s="7" t="s">
        <v>3</v>
      </c>
      <c r="L2" s="7" t="s">
        <v>3</v>
      </c>
      <c r="M2" s="7" t="s">
        <v>3</v>
      </c>
      <c r="N2" s="7" t="s">
        <v>3</v>
      </c>
      <c r="O2" s="7" t="s">
        <v>3</v>
      </c>
      <c r="P2" s="7" t="s">
        <v>3</v>
      </c>
    </row>
    <row r="3" ht="13" customHeight="1" spans="2:16" x14ac:dyDescent="0.25">
      <c r="B3" s="2" t="s">
        <v>4</v>
      </c>
      <c r="C3" s="3" t="s">
        <v>1</v>
      </c>
      <c r="K3" s="8">
        <v>0.272</v>
      </c>
      <c r="L3" s="8">
        <v>0.272</v>
      </c>
      <c r="M3" s="8">
        <v>0.272</v>
      </c>
      <c r="N3" s="8">
        <v>0.272</v>
      </c>
      <c r="O3" s="8">
        <v>0.272</v>
      </c>
      <c r="P3" s="8">
        <v>0.272</v>
      </c>
    </row>
    <row r="4" ht="14.5" customHeight="1" spans="2:16" x14ac:dyDescent="0.25">
      <c r="B4" s="2" t="s">
        <v>5</v>
      </c>
      <c r="C4" s="9" t="s">
        <v>1</v>
      </c>
      <c r="K4" s="10" t="s">
        <v>6</v>
      </c>
      <c r="L4" s="10" t="s">
        <v>6</v>
      </c>
      <c r="M4" s="10" t="s">
        <v>6</v>
      </c>
      <c r="N4" s="10" t="s">
        <v>6</v>
      </c>
      <c r="O4" s="10" t="s">
        <v>6</v>
      </c>
      <c r="P4" s="10" t="s">
        <v>6</v>
      </c>
    </row>
    <row r="5" ht="13.5" customHeight="1" spans="2:17" x14ac:dyDescent="0.25">
      <c r="B5" s="2" t="s">
        <v>7</v>
      </c>
      <c r="F5">
        <v>1.03</v>
      </c>
      <c r="K5" s="8">
        <v>0.099</v>
      </c>
      <c r="L5" s="8">
        <v>0.099</v>
      </c>
      <c r="M5" s="8">
        <v>0.099</v>
      </c>
      <c r="N5" s="8">
        <v>0.099</v>
      </c>
      <c r="O5" s="8">
        <v>0.099</v>
      </c>
      <c r="P5" s="8">
        <v>0.099</v>
      </c>
      <c r="Q5" s="11"/>
    </row>
    <row r="6" ht="13.5" customHeight="1" spans="2:22" x14ac:dyDescent="0.25">
      <c r="B6" s="12" t="s">
        <v>8</v>
      </c>
      <c r="I6" s="13"/>
      <c r="J6" s="13"/>
      <c r="R6" s="14" t="s">
        <v>9</v>
      </c>
      <c r="S6" s="15"/>
      <c r="T6" s="15"/>
      <c r="U6" s="15"/>
      <c r="V6" s="16"/>
    </row>
    <row r="7" ht="57" customHeight="1" spans="1:22" x14ac:dyDescent="0.25">
      <c r="A7" s="17" t="s">
        <v>10</v>
      </c>
      <c r="B7" s="10"/>
      <c r="C7" s="18" t="s">
        <v>11</v>
      </c>
      <c r="D7" s="18" t="s">
        <v>12</v>
      </c>
      <c r="E7" s="18" t="s">
        <v>13</v>
      </c>
      <c r="F7" s="10" t="s">
        <v>14</v>
      </c>
      <c r="G7" s="10" t="s">
        <v>15</v>
      </c>
      <c r="H7" s="10" t="s">
        <v>16</v>
      </c>
      <c r="I7" s="19" t="s">
        <v>17</v>
      </c>
      <c r="J7" s="19" t="s">
        <v>18</v>
      </c>
      <c r="K7" s="20" t="s">
        <v>19</v>
      </c>
      <c r="L7" s="20" t="s">
        <v>20</v>
      </c>
      <c r="M7" s="20" t="s">
        <v>21</v>
      </c>
      <c r="N7" s="20" t="s">
        <v>22</v>
      </c>
      <c r="O7" s="20" t="s">
        <v>23</v>
      </c>
      <c r="P7" s="20" t="s">
        <v>24</v>
      </c>
      <c r="Q7" s="21"/>
      <c r="R7" s="22" t="s">
        <v>19</v>
      </c>
      <c r="S7" s="23" t="s">
        <v>20</v>
      </c>
      <c r="T7" s="23" t="s">
        <v>25</v>
      </c>
      <c r="U7" s="23" t="s">
        <v>26</v>
      </c>
      <c r="V7" s="24" t="s">
        <v>27</v>
      </c>
    </row>
    <row r="8" spans="2:22" x14ac:dyDescent="0.25">
      <c r="B8" s="25" t="s">
        <v>28</v>
      </c>
      <c r="C8" s="26"/>
      <c r="D8" s="27"/>
      <c r="E8" s="27"/>
      <c r="F8" s="28"/>
      <c r="G8" s="29"/>
      <c r="H8" s="29"/>
      <c r="I8" s="30"/>
      <c r="J8" s="31">
        <f>(I8/12*D8)+(I8/12*E8*$F$5)</f>
        <v>148958.7648</v>
      </c>
      <c r="K8" s="31">
        <f>J8*C8/9</f>
        <v>29791.752959999998</v>
      </c>
      <c r="L8" s="32">
        <f>K8*F5</f>
        <v>30685.5055488</v>
      </c>
      <c r="M8" s="32">
        <f>L8*F5</f>
        <v>31606.070715264</v>
      </c>
      <c r="N8" s="32">
        <f>M8*F5</f>
        <v>32554.25283672192</v>
      </c>
      <c r="O8" s="32"/>
      <c r="P8" s="31">
        <f>SUM(K8:O8)</f>
        <v>124637.58206078592</v>
      </c>
      <c r="R8" s="33">
        <f t="shared" ref="R8:R19" si="0">J8</f>
        <v>148958.7648</v>
      </c>
      <c r="S8" s="34">
        <f>R8*$F$5</f>
        <v>153427.52774400002</v>
      </c>
      <c r="T8" s="34">
        <f>S8*$F$5</f>
        <v>158030.35357632002</v>
      </c>
      <c r="U8" s="34">
        <f>T8*$F$5</f>
        <v>162771.26418360963</v>
      </c>
      <c r="V8" s="35">
        <f>U8*$F$5</f>
        <v>167654.40210911792</v>
      </c>
    </row>
    <row r="9" spans="2:22" x14ac:dyDescent="0.25">
      <c r="B9" s="36" t="s">
        <v>29</v>
      </c>
      <c r="C9" s="26"/>
      <c r="D9" s="27"/>
      <c r="E9" s="27">
        <v>12</v>
      </c>
      <c r="F9" s="28"/>
      <c r="G9" s="37">
        <v>0</v>
      </c>
      <c r="H9" s="29"/>
      <c r="I9" s="30"/>
      <c r="J9" s="31">
        <f>(I9/12*D9)+(I9/12*E9*$F$5)</f>
        <v>0</v>
      </c>
      <c r="K9" s="31">
        <f>J9*C9/12</f>
        <v>0</v>
      </c>
      <c r="L9" s="32">
        <f t="shared" ref="L9:O9" si="1">K9*$F$5</f>
        <v>0</v>
      </c>
      <c r="M9" s="32">
        <f t="shared" si="1"/>
        <v>0</v>
      </c>
      <c r="N9" s="32">
        <f t="shared" si="1"/>
        <v>0</v>
      </c>
      <c r="O9" s="32">
        <f t="shared" si="1"/>
        <v>0</v>
      </c>
      <c r="P9" s="31">
        <f>SUM(K9:O9)</f>
        <v>0</v>
      </c>
      <c r="R9" s="33">
        <f t="shared" si="0"/>
        <v>0</v>
      </c>
      <c r="S9" s="34">
        <f t="shared" ref="S9:V19" si="2">R9*$F$5</f>
        <v>0</v>
      </c>
      <c r="T9" s="34">
        <f t="shared" si="2"/>
        <v>0</v>
      </c>
      <c r="U9" s="34">
        <f t="shared" si="2"/>
        <v>0</v>
      </c>
      <c r="V9" s="35">
        <f t="shared" si="2"/>
        <v>0</v>
      </c>
    </row>
    <row r="10" spans="2:22" x14ac:dyDescent="0.25">
      <c r="B10" s="36" t="s">
        <v>29</v>
      </c>
      <c r="C10" s="26"/>
      <c r="D10" s="27"/>
      <c r="E10" s="27">
        <v>12</v>
      </c>
      <c r="F10" s="28"/>
      <c r="G10" s="37">
        <v>0</v>
      </c>
      <c r="H10" s="29"/>
      <c r="I10" s="30"/>
      <c r="J10" s="31">
        <f>(I10/12*D10)+(I10/12*E10*$F$5)</f>
        <v>0</v>
      </c>
      <c r="K10" s="31">
        <f>J10*C10/12</f>
        <v>0</v>
      </c>
      <c r="L10" s="32">
        <f t="shared" ref="L10" si="3">K10*$F$5</f>
        <v>0</v>
      </c>
      <c r="M10" s="32">
        <f t="shared" ref="M10" si="4">L10*$F$5</f>
        <v>0</v>
      </c>
      <c r="N10" s="32">
        <f t="shared" ref="N10" si="5">M10*$F$5</f>
        <v>0</v>
      </c>
      <c r="O10" s="32">
        <f t="shared" ref="O10" si="6">N10*$F$5</f>
        <v>0</v>
      </c>
      <c r="P10" s="31">
        <f>SUM(K10:O10)</f>
        <v>0</v>
      </c>
      <c r="R10" s="33"/>
      <c r="S10" s="34"/>
      <c r="T10" s="34"/>
      <c r="U10" s="34"/>
      <c r="V10" s="35"/>
    </row>
    <row r="11" ht="13" customHeight="1" spans="1:22" x14ac:dyDescent="0.25">
      <c r="A11" s="38" t="s">
        <v>30</v>
      </c>
      <c r="B11" s="39"/>
      <c r="C11" s="40"/>
      <c r="D11" s="39"/>
      <c r="E11" s="41"/>
      <c r="F11" s="42"/>
      <c r="G11" s="42"/>
      <c r="H11" s="42"/>
      <c r="I11" s="43"/>
      <c r="J11" s="43"/>
      <c r="K11" s="43"/>
      <c r="L11" s="43"/>
      <c r="M11" s="43"/>
      <c r="N11" s="43"/>
      <c r="O11" s="43"/>
      <c r="P11" s="44"/>
      <c r="R11" s="33">
        <f t="shared" si="0"/>
        <v>0</v>
      </c>
      <c r="S11" s="34">
        <f>R11*$F$5</f>
        <v>0</v>
      </c>
      <c r="T11" s="34">
        <f t="shared" si="2"/>
        <v>0</v>
      </c>
      <c r="U11" s="34">
        <f t="shared" si="2"/>
        <v>0</v>
      </c>
      <c r="V11" s="35">
        <f t="shared" si="2"/>
        <v>0</v>
      </c>
    </row>
    <row r="12" hidden="1" spans="2:22" x14ac:dyDescent="0.25">
      <c r="B12" s="25" t="s">
        <v>31</v>
      </c>
      <c r="C12" s="26">
        <f>F12*12</f>
        <v>0</v>
      </c>
      <c r="D12" s="27"/>
      <c r="E12" s="27"/>
      <c r="F12" s="28"/>
      <c r="G12" s="29"/>
      <c r="H12" s="29">
        <v>0</v>
      </c>
      <c r="I12" s="30"/>
      <c r="J12" s="31">
        <f>(I12/12*D12)+(I12/12*E12*$F$5)</f>
        <v>0</v>
      </c>
      <c r="K12" s="31">
        <f>J12*C12/12</f>
        <v>0</v>
      </c>
      <c r="L12" s="32">
        <f>K12*$F$5</f>
        <v>0</v>
      </c>
      <c r="M12" s="32">
        <f t="shared" ref="M12:M16" si="7">L12*$F$5</f>
        <v>0</v>
      </c>
      <c r="N12" s="32">
        <f>M12*$F$5</f>
        <v>0</v>
      </c>
      <c r="O12" s="32">
        <f t="shared" ref="O12:O16" si="8">N12*$F$5</f>
        <v>0</v>
      </c>
      <c r="P12" s="31">
        <f>SUM(K12:O12)</f>
        <v>0</v>
      </c>
      <c r="R12" s="33">
        <f t="shared" si="0"/>
        <v>0</v>
      </c>
      <c r="S12" s="34">
        <f>I12*1.03*(11/12)</f>
        <v>0</v>
      </c>
      <c r="T12" s="34">
        <f>S12*$F$5</f>
        <v>0</v>
      </c>
      <c r="U12" s="34">
        <f>T12*$F$5</f>
        <v>0</v>
      </c>
      <c r="V12" s="35">
        <f t="shared" si="2"/>
        <v>0</v>
      </c>
    </row>
    <row r="13" spans="2:22" x14ac:dyDescent="0.25">
      <c r="B13" s="36" t="s">
        <v>32</v>
      </c>
      <c r="C13" s="26"/>
      <c r="D13" s="27"/>
      <c r="E13" s="27"/>
      <c r="F13" s="28"/>
      <c r="G13" s="45"/>
      <c r="H13" s="45"/>
      <c r="I13" s="30"/>
      <c r="J13" s="31">
        <f>(I13/12*D13)+(I13/12*E13*$F$5)</f>
        <v>76220</v>
      </c>
      <c r="K13" s="31">
        <f>J13*C13/12</f>
        <v>69868.33333333333</v>
      </c>
      <c r="L13" s="32">
        <f>K13*$F$5</f>
        <v>71964.38333333333</v>
      </c>
      <c r="M13" s="32">
        <f t="shared" si="7"/>
        <v>74123.31483333334</v>
      </c>
      <c r="N13" s="32">
        <f>M13*$F$5</f>
        <v>76347.01427833334</v>
      </c>
      <c r="O13" s="32"/>
      <c r="P13" s="46">
        <f>SUM(K13:O13)</f>
        <v>292303.0457783333</v>
      </c>
      <c r="Q13" s="11"/>
      <c r="R13" s="33">
        <f t="shared" si="0"/>
        <v>76220</v>
      </c>
      <c r="S13" s="34">
        <f>I13*1.03*(11/12)</f>
        <v>69868.33333333333</v>
      </c>
      <c r="T13" s="34">
        <f>S13*$F$5</f>
        <v>71964.38333333333</v>
      </c>
      <c r="U13" s="34">
        <f t="shared" si="2"/>
        <v>74123.31483333334</v>
      </c>
      <c r="V13" s="35">
        <f t="shared" si="2"/>
        <v>76347.01427833334</v>
      </c>
    </row>
    <row r="14" hidden="1" spans="2:22" x14ac:dyDescent="0.25">
      <c r="B14" s="36" t="s">
        <v>32</v>
      </c>
      <c r="C14" s="26">
        <f>F14*12</f>
        <v>0</v>
      </c>
      <c r="D14" s="27"/>
      <c r="E14" s="27"/>
      <c r="F14" s="28"/>
      <c r="G14" s="45"/>
      <c r="H14" s="45"/>
      <c r="I14" s="30"/>
      <c r="J14" s="31">
        <f t="shared" ref="J14:J19" si="9">(I14/12*D14)+(I14/12*E14*$F$5)</f>
        <v>0</v>
      </c>
      <c r="K14" s="31">
        <f t="shared" ref="K14:K15" si="10">J14*C14/12</f>
        <v>0</v>
      </c>
      <c r="L14" s="32">
        <f>K14*$F$5</f>
        <v>0</v>
      </c>
      <c r="M14" s="32">
        <f t="shared" si="7"/>
        <v>0</v>
      </c>
      <c r="N14" s="32">
        <f>M14*$F$5</f>
        <v>0</v>
      </c>
      <c r="O14" s="32">
        <f t="shared" si="8"/>
        <v>0</v>
      </c>
      <c r="P14" s="46">
        <f>SUM(K14:O14)</f>
        <v>0</v>
      </c>
      <c r="Q14" s="21"/>
      <c r="R14" s="33">
        <f t="shared" si="0"/>
        <v>0</v>
      </c>
      <c r="S14" s="34">
        <f>I14*1.03*(11/12)</f>
        <v>0</v>
      </c>
      <c r="T14" s="34">
        <f t="shared" si="2"/>
        <v>0</v>
      </c>
      <c r="U14" s="34">
        <f t="shared" si="2"/>
        <v>0</v>
      </c>
      <c r="V14" s="35">
        <f t="shared" si="2"/>
        <v>0</v>
      </c>
    </row>
    <row r="15" hidden="1" spans="2:22" x14ac:dyDescent="0.25">
      <c r="B15" s="25" t="s">
        <v>33</v>
      </c>
      <c r="C15" s="26">
        <f>F15*12</f>
        <v>0</v>
      </c>
      <c r="D15" s="27"/>
      <c r="E15" s="27"/>
      <c r="F15" s="28"/>
      <c r="G15" s="45"/>
      <c r="H15" s="45"/>
      <c r="I15" s="47"/>
      <c r="J15" s="31">
        <f t="shared" si="9"/>
        <v>0</v>
      </c>
      <c r="K15" s="31">
        <f t="shared" si="10"/>
        <v>0</v>
      </c>
      <c r="L15" s="32">
        <f>K15*$F$5</f>
        <v>0</v>
      </c>
      <c r="M15" s="32">
        <f t="shared" si="7"/>
        <v>0</v>
      </c>
      <c r="N15" s="32">
        <f>M15*$F$5</f>
        <v>0</v>
      </c>
      <c r="O15" s="32">
        <f t="shared" si="8"/>
        <v>0</v>
      </c>
      <c r="P15" s="46">
        <f>SUM(K15:O15)</f>
        <v>0</v>
      </c>
      <c r="Q15" s="21"/>
      <c r="R15" s="33">
        <f t="shared" si="0"/>
        <v>0</v>
      </c>
      <c r="S15" s="34">
        <f>I15*1.03*(11/12)</f>
        <v>0</v>
      </c>
      <c r="T15" s="34">
        <f>S15*$F$5</f>
        <v>0</v>
      </c>
      <c r="U15" s="34">
        <f>T15*$F$5</f>
        <v>0</v>
      </c>
      <c r="V15" s="35">
        <f>U15*$F$5</f>
        <v>0</v>
      </c>
    </row>
    <row r="16" hidden="1" spans="2:22" x14ac:dyDescent="0.25">
      <c r="B16" s="48"/>
      <c r="C16" s="26">
        <f>12*F16</f>
        <v>0</v>
      </c>
      <c r="D16" s="27"/>
      <c r="E16" s="27"/>
      <c r="F16" s="28"/>
      <c r="G16" s="45"/>
      <c r="H16" s="45"/>
      <c r="I16" s="47"/>
      <c r="J16" s="31">
        <f t="shared" si="9"/>
        <v>0</v>
      </c>
      <c r="K16" s="31">
        <f>J16*C16/12</f>
        <v>0</v>
      </c>
      <c r="L16" s="32">
        <f>K16*$F$5</f>
        <v>0</v>
      </c>
      <c r="M16" s="32">
        <f t="shared" si="7"/>
        <v>0</v>
      </c>
      <c r="N16" s="32">
        <f>M16*$F$5</f>
        <v>0</v>
      </c>
      <c r="O16" s="32">
        <f t="shared" si="8"/>
        <v>0</v>
      </c>
      <c r="P16" s="46">
        <f>SUM(K16:O16)</f>
        <v>0</v>
      </c>
      <c r="R16" s="33">
        <f t="shared" si="0"/>
        <v>0</v>
      </c>
      <c r="S16" s="34">
        <f>I16*1.03*(11/12)</f>
        <v>0</v>
      </c>
      <c r="T16" s="34">
        <f t="shared" si="2"/>
        <v>0</v>
      </c>
      <c r="U16" s="34">
        <f t="shared" si="2"/>
        <v>0</v>
      </c>
      <c r="V16" s="35">
        <f t="shared" si="2"/>
        <v>0</v>
      </c>
    </row>
    <row r="17" ht="12.75" customHeight="1" hidden="1" spans="1:22" x14ac:dyDescent="0.25">
      <c r="A17" s="38" t="s">
        <v>34</v>
      </c>
      <c r="B17" s="39"/>
      <c r="C17" s="40"/>
      <c r="D17" s="39"/>
      <c r="E17" s="41"/>
      <c r="F17" s="42">
        <v>0</v>
      </c>
      <c r="G17" s="42"/>
      <c r="H17" s="42"/>
      <c r="I17" s="43"/>
      <c r="J17" s="43"/>
      <c r="K17" s="43"/>
      <c r="L17" s="43"/>
      <c r="M17" s="43"/>
      <c r="N17" s="43"/>
      <c r="O17" s="43"/>
      <c r="P17" s="44"/>
      <c r="R17" s="33">
        <f t="shared" si="0"/>
        <v>0</v>
      </c>
      <c r="S17" s="34">
        <f t="shared" si="2"/>
        <v>0</v>
      </c>
      <c r="T17" s="34">
        <f t="shared" si="2"/>
        <v>0</v>
      </c>
      <c r="U17" s="34">
        <f t="shared" si="2"/>
        <v>0</v>
      </c>
      <c r="V17" s="35">
        <f t="shared" si="2"/>
        <v>0</v>
      </c>
    </row>
    <row r="18" ht="12.75" customHeight="1" hidden="1" spans="2:22" x14ac:dyDescent="0.25">
      <c r="B18" s="25" t="s">
        <v>35</v>
      </c>
      <c r="C18" s="26"/>
      <c r="D18" s="27"/>
      <c r="E18" s="27">
        <v>12</v>
      </c>
      <c r="F18" s="49"/>
      <c r="G18" s="45"/>
      <c r="H18" s="45"/>
      <c r="I18" s="47"/>
      <c r="J18" s="31">
        <f>(I18/12*D18)+(I18/12*E18*$F$5)</f>
        <v>0</v>
      </c>
      <c r="K18" s="31">
        <f>J18*C18/12</f>
        <v>0</v>
      </c>
      <c r="L18" s="32">
        <f>K18*$F$5</f>
        <v>0</v>
      </c>
      <c r="M18" s="32">
        <f t="shared" ref="M18:O18" si="11">L18*$F$5</f>
        <v>0</v>
      </c>
      <c r="N18" s="32">
        <f t="shared" si="11"/>
        <v>0</v>
      </c>
      <c r="O18" s="32">
        <f t="shared" si="11"/>
        <v>0</v>
      </c>
      <c r="P18" s="46">
        <f>SUM(K18:O18)</f>
        <v>0</v>
      </c>
      <c r="R18" s="33">
        <f t="shared" si="0"/>
        <v>0</v>
      </c>
      <c r="S18" s="34">
        <f t="shared" si="2"/>
        <v>0</v>
      </c>
      <c r="T18" s="34">
        <f t="shared" si="2"/>
        <v>0</v>
      </c>
      <c r="U18" s="34">
        <f t="shared" si="2"/>
        <v>0</v>
      </c>
      <c r="V18" s="35">
        <f t="shared" si="2"/>
        <v>0</v>
      </c>
    </row>
    <row r="19" ht="13.5" customHeight="1" hidden="1" spans="2:22" x14ac:dyDescent="0.25">
      <c r="B19" s="36" t="s">
        <v>36</v>
      </c>
      <c r="C19" s="26">
        <f>F19*12</f>
        <v>0</v>
      </c>
      <c r="D19" s="27"/>
      <c r="E19" s="27"/>
      <c r="F19" s="49"/>
      <c r="G19" s="45"/>
      <c r="H19" s="45"/>
      <c r="I19" s="47"/>
      <c r="J19" s="31">
        <f t="shared" si="9"/>
        <v>0</v>
      </c>
      <c r="K19" s="31">
        <f>J19*C19/12</f>
        <v>0</v>
      </c>
      <c r="L19" s="32">
        <f>K19*$F$5</f>
        <v>0</v>
      </c>
      <c r="M19" s="32">
        <f t="shared" ref="M19:O19" si="12">L19*$F$5</f>
        <v>0</v>
      </c>
      <c r="N19" s="32">
        <f t="shared" si="12"/>
        <v>0</v>
      </c>
      <c r="O19" s="32">
        <f t="shared" si="12"/>
        <v>0</v>
      </c>
      <c r="P19" s="46">
        <f>SUM(K19:O19)</f>
        <v>0</v>
      </c>
      <c r="R19" s="50">
        <f t="shared" si="0"/>
        <v>0</v>
      </c>
      <c r="S19" s="51">
        <f t="shared" si="2"/>
        <v>0</v>
      </c>
      <c r="T19" s="51">
        <f t="shared" si="2"/>
        <v>0</v>
      </c>
      <c r="U19" s="51">
        <f t="shared" si="2"/>
        <v>0</v>
      </c>
      <c r="V19" s="52">
        <f t="shared" si="2"/>
        <v>0</v>
      </c>
    </row>
    <row r="20" ht="13" customHeight="1" spans="2:22" x14ac:dyDescent="0.25">
      <c r="B20" s="17" t="s">
        <v>37</v>
      </c>
      <c r="C20" s="17"/>
      <c r="D20" s="17"/>
      <c r="E20" s="10"/>
      <c r="F20" s="10"/>
      <c r="G20" s="10"/>
      <c r="H20" s="10"/>
      <c r="I20" s="53"/>
      <c r="J20" s="53"/>
      <c r="K20" s="53">
        <f>SUM(K8:K19)</f>
        <v>99660.08629333333</v>
      </c>
      <c r="L20" s="53">
        <f>SUM(L8:L19)</f>
        <v>102649.88888213332</v>
      </c>
      <c r="M20" s="53">
        <f t="shared" ref="M20" si="13">SUM(M8:M19)</f>
        <v>105729.38554859733</v>
      </c>
      <c r="N20" s="53">
        <f>SUM(N8:N19)</f>
        <v>108901.26711505526</v>
      </c>
      <c r="O20" s="53">
        <f t="shared" ref="O20" si="14">SUM(O8:O19)</f>
        <v>0</v>
      </c>
      <c r="P20" s="53">
        <f>SUM(K20:O20)</f>
        <v>416940.6278391193</v>
      </c>
      <c r="Q20" s="54"/>
      <c r="R20" s="55" t="s">
        <v>38</v>
      </c>
      <c r="S20" s="54"/>
      <c r="T20" s="54"/>
      <c r="U20" s="54"/>
      <c r="V20" s="56"/>
    </row>
    <row r="21" ht="13" customHeight="1" spans="2:22" x14ac:dyDescent="0.25">
      <c r="B21" s="57" t="s">
        <v>39</v>
      </c>
      <c r="C21" s="57"/>
      <c r="D21" s="57"/>
      <c r="E21" s="36"/>
      <c r="F21" s="36"/>
      <c r="G21" s="36"/>
      <c r="H21" s="36"/>
      <c r="I21" s="46"/>
      <c r="J21" s="46"/>
      <c r="K21" s="46">
        <f>SUM(K8:K16)*K3</f>
        <v>27107.543471786666</v>
      </c>
      <c r="L21" s="46">
        <f t="shared" ref="L21:M21" si="15">SUM(L8:L16)*L3</f>
        <v>27920.769775940265</v>
      </c>
      <c r="M21" s="46">
        <f t="shared" si="15"/>
        <v>28758.392869218478</v>
      </c>
      <c r="N21" s="46">
        <f t="shared" ref="N21:O21" si="16">SUM(N8:N16)*N3</f>
        <v>29621.144655295033</v>
      </c>
      <c r="O21" s="46">
        <f t="shared" si="16"/>
        <v>0</v>
      </c>
      <c r="P21" s="46">
        <f>SUM(K21:O21)</f>
        <v>113407.85077224045</v>
      </c>
      <c r="Q21" s="54"/>
      <c r="R21" s="55" t="s">
        <v>40</v>
      </c>
      <c r="S21" s="54"/>
      <c r="T21" s="54"/>
      <c r="U21" s="54"/>
      <c r="V21" s="56"/>
    </row>
    <row r="22" ht="13" customHeight="1" hidden="1" spans="2:22" x14ac:dyDescent="0.25">
      <c r="B22" s="57" t="s">
        <v>41</v>
      </c>
      <c r="C22" s="57"/>
      <c r="D22" s="57"/>
      <c r="E22" s="36"/>
      <c r="F22" s="36"/>
      <c r="G22" s="36"/>
      <c r="H22" s="36"/>
      <c r="I22" s="46"/>
      <c r="J22" s="46"/>
      <c r="K22" s="46"/>
      <c r="L22" s="46"/>
      <c r="M22" s="46"/>
      <c r="N22" s="46"/>
      <c r="O22" s="46"/>
      <c r="P22" s="46">
        <f t="shared" ref="P22:P24" si="17">SUM(K22:O22)</f>
        <v>0</v>
      </c>
      <c r="Q22" s="54"/>
      <c r="R22" s="55"/>
      <c r="S22" s="54"/>
      <c r="T22" s="54"/>
      <c r="U22" s="54"/>
      <c r="V22" s="56"/>
    </row>
    <row r="23" ht="13" customHeight="1" spans="2:22" x14ac:dyDescent="0.25">
      <c r="B23" s="57" t="s">
        <v>42</v>
      </c>
      <c r="C23" s="57"/>
      <c r="D23" s="57"/>
      <c r="E23" s="36"/>
      <c r="F23" s="36"/>
      <c r="G23" s="36"/>
      <c r="H23" s="36"/>
      <c r="I23" s="46"/>
      <c r="J23" s="46"/>
      <c r="K23" s="46">
        <f>SUM(K12:K16)*K5</f>
        <v>6916.965</v>
      </c>
      <c r="L23" s="46">
        <f t="shared" ref="L23:M23" si="18">SUM(L12:L16)*L5</f>
        <v>7124.4739500000005</v>
      </c>
      <c r="M23" s="46">
        <f t="shared" si="18"/>
        <v>7338.208168500001</v>
      </c>
      <c r="N23" s="46">
        <f t="shared" ref="N23:O23" si="19">SUM(N12:N16)*N5</f>
        <v>7558.354413555001</v>
      </c>
      <c r="O23" s="46">
        <f t="shared" si="19"/>
        <v>0</v>
      </c>
      <c r="P23" s="46">
        <f t="shared" si="17"/>
        <v>28938.001532055</v>
      </c>
      <c r="Q23" s="54"/>
      <c r="R23" s="54"/>
      <c r="S23" s="55" t="s">
        <v>43</v>
      </c>
      <c r="T23" s="54"/>
      <c r="U23" s="54"/>
      <c r="V23" s="55" t="s">
        <v>44</v>
      </c>
    </row>
    <row r="24" ht="13" customHeight="1" spans="2:22" x14ac:dyDescent="0.25">
      <c r="B24" s="58" t="s">
        <v>45</v>
      </c>
      <c r="C24" s="59"/>
      <c r="D24" s="59"/>
      <c r="E24" s="60"/>
      <c r="F24" s="60"/>
      <c r="G24" s="60"/>
      <c r="H24" s="60"/>
      <c r="I24" s="61"/>
      <c r="J24" s="62"/>
      <c r="K24" s="53">
        <f>SUM(K21:K23)</f>
        <v>34024.50847178667</v>
      </c>
      <c r="L24" s="53">
        <f t="shared" ref="L24:M24" si="20">SUM(L21:L23)</f>
        <v>35045.243725940265</v>
      </c>
      <c r="M24" s="53">
        <f t="shared" si="20"/>
        <v>36096.60103771848</v>
      </c>
      <c r="N24" s="53">
        <f t="shared" ref="N24:O24" si="21">SUM(N21:N23)</f>
        <v>37179.49906885003</v>
      </c>
      <c r="O24" s="53">
        <f t="shared" si="21"/>
        <v>0</v>
      </c>
      <c r="P24" s="63">
        <f t="shared" si="17"/>
        <v>142345.85230429546</v>
      </c>
      <c r="Q24" s="54"/>
      <c r="R24" s="54"/>
      <c r="S24" s="55" t="s">
        <v>46</v>
      </c>
      <c r="T24" s="54"/>
      <c r="U24" s="54"/>
      <c r="V24" s="64" t="s">
        <v>47</v>
      </c>
    </row>
    <row r="25" ht="13" customHeight="1" spans="2:22" x14ac:dyDescent="0.25">
      <c r="B25" s="38"/>
      <c r="C25" s="41"/>
      <c r="D25" s="41"/>
      <c r="E25" s="39"/>
      <c r="F25" s="39"/>
      <c r="G25" s="39"/>
      <c r="H25" s="39"/>
      <c r="I25" s="43"/>
      <c r="J25" s="44"/>
      <c r="K25" s="46"/>
      <c r="L25" s="46"/>
      <c r="M25" s="46"/>
      <c r="N25" s="46"/>
      <c r="O25" s="46"/>
      <c r="P25" s="46"/>
      <c r="Q25" s="54"/>
      <c r="R25" s="54"/>
      <c r="S25" s="55" t="s">
        <v>48</v>
      </c>
      <c r="T25" s="54"/>
      <c r="U25" s="54"/>
      <c r="V25" s="64" t="s">
        <v>49</v>
      </c>
    </row>
    <row r="26" ht="13" customHeight="1" spans="2:22" x14ac:dyDescent="0.25">
      <c r="B26" s="58" t="s">
        <v>50</v>
      </c>
      <c r="C26" s="65"/>
      <c r="D26" s="65"/>
      <c r="E26" s="65"/>
      <c r="F26" s="65"/>
      <c r="G26" s="65"/>
      <c r="H26" s="65"/>
      <c r="I26" s="66"/>
      <c r="J26" s="67"/>
      <c r="K26" s="68">
        <f>K20+K24</f>
        <v>133684.59476512</v>
      </c>
      <c r="L26" s="68">
        <f>L20+L24</f>
        <v>137695.1326080736</v>
      </c>
      <c r="M26" s="68">
        <f>M20+M24</f>
        <v>141825.98658631582</v>
      </c>
      <c r="N26" s="68">
        <f>N20+N24</f>
        <v>146080.7661839053</v>
      </c>
      <c r="O26" s="68">
        <f>O20+O24</f>
        <v>0</v>
      </c>
      <c r="P26" s="68">
        <f>SUM(K26:O26)</f>
        <v>559286.4801434147</v>
      </c>
      <c r="Q26" s="54"/>
      <c r="R26" s="54"/>
      <c r="S26" s="55" t="s">
        <v>51</v>
      </c>
      <c r="T26" s="54"/>
      <c r="U26" s="54"/>
      <c r="V26" s="64" t="s">
        <v>49</v>
      </c>
    </row>
    <row r="27" ht="13" customHeight="1" spans="2:22" x14ac:dyDescent="0.25">
      <c r="B27" s="69"/>
      <c r="C27" s="70"/>
      <c r="D27" s="70"/>
      <c r="E27" s="70"/>
      <c r="F27" s="70"/>
      <c r="G27" s="70"/>
      <c r="H27" s="70"/>
      <c r="I27" s="71"/>
      <c r="J27" s="72"/>
      <c r="K27" s="46"/>
      <c r="L27" s="46"/>
      <c r="M27" s="46"/>
      <c r="N27" s="46"/>
      <c r="O27" s="46"/>
      <c r="P27" s="46"/>
      <c r="Q27" s="54"/>
      <c r="R27" s="54"/>
      <c r="S27" s="55" t="s">
        <v>52</v>
      </c>
      <c r="T27" s="54"/>
      <c r="U27" s="54"/>
      <c r="V27" s="64" t="s">
        <v>53</v>
      </c>
    </row>
    <row r="28" ht="13" customHeight="1" spans="1:22" x14ac:dyDescent="0.25">
      <c r="A28" s="58" t="s">
        <v>54</v>
      </c>
      <c r="B28" s="60"/>
      <c r="C28" s="60"/>
      <c r="D28" s="60"/>
      <c r="E28" s="59"/>
      <c r="F28" s="60"/>
      <c r="G28" s="60"/>
      <c r="H28" s="60"/>
      <c r="I28" s="61"/>
      <c r="J28" s="61"/>
      <c r="K28" s="61"/>
      <c r="L28" s="61"/>
      <c r="M28" s="61"/>
      <c r="N28" s="61"/>
      <c r="O28" s="61"/>
      <c r="P28" s="62"/>
      <c r="Q28" s="54"/>
      <c r="R28" s="54"/>
      <c r="S28" s="55" t="s">
        <v>55</v>
      </c>
      <c r="T28" s="54"/>
      <c r="U28" s="54"/>
      <c r="V28" s="56"/>
    </row>
    <row r="29" spans="2:22" x14ac:dyDescent="0.25">
      <c r="B29" s="73" t="s">
        <v>56</v>
      </c>
      <c r="C29" s="70"/>
      <c r="D29" s="70"/>
      <c r="E29" s="70"/>
      <c r="F29" s="70"/>
      <c r="G29" s="70"/>
      <c r="H29" s="70"/>
      <c r="I29" s="46"/>
      <c r="J29" s="46"/>
      <c r="K29" s="30"/>
      <c r="L29" s="74"/>
      <c r="M29" s="74"/>
      <c r="N29" s="74"/>
      <c r="O29" s="74"/>
      <c r="P29" s="46">
        <f t="shared" ref="P29:P37" si="22">SUM(K29:O29)</f>
        <v>16000</v>
      </c>
      <c r="Q29" s="54"/>
      <c r="R29" s="54"/>
      <c r="S29" s="55" t="s">
        <v>57</v>
      </c>
      <c r="T29" s="54"/>
      <c r="U29" s="54"/>
      <c r="V29" s="56"/>
    </row>
    <row r="30" spans="2:22" x14ac:dyDescent="0.25">
      <c r="B30" s="75" t="s">
        <v>58</v>
      </c>
      <c r="C30" s="70"/>
      <c r="D30" s="70"/>
      <c r="E30" s="39"/>
      <c r="F30" s="39"/>
      <c r="G30" s="39"/>
      <c r="H30" s="39"/>
      <c r="I30" s="46"/>
      <c r="J30" s="46"/>
      <c r="K30" s="30"/>
      <c r="L30" s="74"/>
      <c r="M30" s="74"/>
      <c r="N30" s="30"/>
      <c r="O30" s="30"/>
      <c r="P30" s="46">
        <f t="shared" si="22"/>
        <v>254488</v>
      </c>
      <c r="Q30" s="54"/>
      <c r="R30" s="54"/>
      <c r="S30" s="54"/>
      <c r="T30" s="76"/>
      <c r="U30" s="54"/>
      <c r="V30" s="77"/>
    </row>
    <row r="31" spans="2:22" x14ac:dyDescent="0.25">
      <c r="B31" s="73" t="s">
        <v>59</v>
      </c>
      <c r="C31" s="39"/>
      <c r="D31" s="39"/>
      <c r="E31" s="39"/>
      <c r="F31" s="39"/>
      <c r="G31" s="39"/>
      <c r="H31" s="39"/>
      <c r="I31" s="46"/>
      <c r="J31" s="46"/>
      <c r="K31" s="30"/>
      <c r="L31" s="30"/>
      <c r="M31" s="74"/>
      <c r="N31" s="74"/>
      <c r="O31" s="74"/>
      <c r="P31" s="46">
        <f>SUM(K31:O31)</f>
        <v>8000</v>
      </c>
      <c r="Q31" s="54"/>
      <c r="R31" s="78"/>
      <c r="S31" s="54"/>
      <c r="T31" s="54"/>
      <c r="U31" s="54"/>
      <c r="V31" s="79"/>
    </row>
    <row r="32" spans="2:22" x14ac:dyDescent="0.25">
      <c r="B32" s="73" t="s">
        <v>60</v>
      </c>
      <c r="C32" s="39"/>
      <c r="D32" s="39"/>
      <c r="E32" s="39"/>
      <c r="F32" s="39"/>
      <c r="G32" s="39"/>
      <c r="H32" s="39"/>
      <c r="I32" s="46"/>
      <c r="J32" s="46"/>
      <c r="K32" s="30">
        <v>0</v>
      </c>
      <c r="L32" s="74"/>
      <c r="M32" s="74"/>
      <c r="N32" s="74"/>
      <c r="O32" s="74"/>
      <c r="P32" s="46">
        <f t="shared" si="22"/>
        <v>6000</v>
      </c>
      <c r="Q32" s="54"/>
      <c r="R32" s="80"/>
      <c r="S32" s="80"/>
      <c r="T32" s="80"/>
      <c r="U32" s="80"/>
      <c r="V32" s="77"/>
    </row>
    <row r="33" spans="2:22" x14ac:dyDescent="0.25">
      <c r="B33" s="75" t="s">
        <v>61</v>
      </c>
      <c r="C33" s="70"/>
      <c r="D33" s="70"/>
      <c r="E33" s="70"/>
      <c r="F33" s="70"/>
      <c r="G33" s="70"/>
      <c r="H33" s="70"/>
      <c r="I33" s="46"/>
      <c r="J33" s="46"/>
      <c r="K33" s="30"/>
      <c r="L33" s="74">
        <f t="shared" ref="L33:L37" si="23">K33*$F$5</f>
        <v>18025</v>
      </c>
      <c r="M33" s="74"/>
      <c r="N33" s="74"/>
      <c r="O33" s="74"/>
      <c r="P33" s="46">
        <f t="shared" si="22"/>
        <v>73214</v>
      </c>
      <c r="Q33" s="54"/>
      <c r="R33" s="55"/>
      <c r="S33" s="54"/>
      <c r="T33" s="54"/>
      <c r="U33" s="54"/>
      <c r="V33" s="79"/>
    </row>
    <row r="34" spans="2:22" x14ac:dyDescent="0.25">
      <c r="B34" s="73" t="s">
        <v>62</v>
      </c>
      <c r="C34" s="39"/>
      <c r="D34" s="39"/>
      <c r="E34" s="39"/>
      <c r="F34" s="39"/>
      <c r="G34" s="39"/>
      <c r="H34" s="39"/>
      <c r="I34" s="46"/>
      <c r="J34" s="46"/>
      <c r="K34" s="31">
        <v>0</v>
      </c>
      <c r="L34" s="32"/>
      <c r="M34" s="32"/>
      <c r="N34" s="32"/>
      <c r="O34" s="32"/>
      <c r="P34" s="46">
        <f t="shared" si="22"/>
        <v>1000</v>
      </c>
      <c r="Q34" s="54"/>
      <c r="R34" s="55"/>
      <c r="S34" s="54"/>
      <c r="T34" s="54"/>
      <c r="U34" s="54"/>
      <c r="V34" s="77"/>
    </row>
    <row r="35" spans="2:22" x14ac:dyDescent="0.25">
      <c r="B35" s="73"/>
      <c r="C35" s="39"/>
      <c r="D35" s="39"/>
      <c r="E35" s="39"/>
      <c r="F35" s="39"/>
      <c r="G35" s="39"/>
      <c r="H35" s="39"/>
      <c r="I35" s="46"/>
      <c r="J35" s="46"/>
      <c r="K35" s="31">
        <v>0</v>
      </c>
      <c r="L35" s="32">
        <f t="shared" si="23"/>
        <v>0</v>
      </c>
      <c r="M35" s="32">
        <f t="shared" ref="M35:M37" si="24">L35*$F$5</f>
        <v>0</v>
      </c>
      <c r="N35" s="32">
        <f t="shared" ref="N35:N37" si="25">M35*$F$5</f>
        <v>0</v>
      </c>
      <c r="O35" s="32">
        <f t="shared" ref="O35:O37" si="26">N35*$F$5</f>
        <v>0</v>
      </c>
      <c r="P35" s="46">
        <f t="shared" si="22"/>
        <v>0</v>
      </c>
      <c r="Q35" s="54"/>
      <c r="R35" s="55"/>
      <c r="S35" s="54"/>
      <c r="T35" s="54"/>
      <c r="U35" s="54"/>
      <c r="V35" s="81"/>
    </row>
    <row r="36" spans="2:22" x14ac:dyDescent="0.25">
      <c r="B36" s="73"/>
      <c r="C36" s="39"/>
      <c r="D36" s="39"/>
      <c r="E36" s="39"/>
      <c r="F36" s="39"/>
      <c r="G36" s="39"/>
      <c r="H36" s="39"/>
      <c r="I36" s="46"/>
      <c r="J36" s="46"/>
      <c r="K36" s="31">
        <v>0</v>
      </c>
      <c r="L36" s="32">
        <f t="shared" si="23"/>
        <v>0</v>
      </c>
      <c r="M36" s="32">
        <f t="shared" si="24"/>
        <v>0</v>
      </c>
      <c r="N36" s="32">
        <f t="shared" si="25"/>
        <v>0</v>
      </c>
      <c r="O36" s="32">
        <f t="shared" si="26"/>
        <v>0</v>
      </c>
      <c r="P36" s="46">
        <f t="shared" si="22"/>
        <v>0</v>
      </c>
      <c r="Q36" s="54"/>
      <c r="R36" s="55"/>
      <c r="S36" s="54"/>
      <c r="T36" s="54"/>
      <c r="U36" s="54"/>
      <c r="V36" s="77"/>
    </row>
    <row r="37" ht="13" customHeight="1" spans="2:22" x14ac:dyDescent="0.25">
      <c r="B37" s="73"/>
      <c r="C37" s="39"/>
      <c r="D37" s="39"/>
      <c r="E37" s="39"/>
      <c r="F37" s="39"/>
      <c r="G37" s="39"/>
      <c r="H37" s="39"/>
      <c r="I37" s="46"/>
      <c r="J37" s="46"/>
      <c r="K37" s="31">
        <v>0</v>
      </c>
      <c r="L37" s="32">
        <f t="shared" si="23"/>
        <v>0</v>
      </c>
      <c r="M37" s="32">
        <f t="shared" si="24"/>
        <v>0</v>
      </c>
      <c r="N37" s="32">
        <f t="shared" si="25"/>
        <v>0</v>
      </c>
      <c r="O37" s="32">
        <f t="shared" si="26"/>
        <v>0</v>
      </c>
      <c r="P37" s="46">
        <f t="shared" si="22"/>
        <v>0</v>
      </c>
      <c r="Q37" s="54"/>
      <c r="R37" s="55"/>
      <c r="S37" s="54"/>
      <c r="T37" s="54"/>
      <c r="U37" s="54"/>
      <c r="V37" s="82"/>
    </row>
    <row r="38" ht="13" customHeight="1" spans="2:22" x14ac:dyDescent="0.25">
      <c r="B38" s="73" t="s">
        <v>63</v>
      </c>
      <c r="C38" s="39"/>
      <c r="D38" s="39"/>
      <c r="E38" s="39"/>
      <c r="F38" s="39"/>
      <c r="G38" s="39"/>
      <c r="H38" s="39"/>
      <c r="I38" s="46"/>
      <c r="J38" s="46"/>
      <c r="K38" s="31"/>
      <c r="L38" s="32"/>
      <c r="M38" s="32"/>
      <c r="N38" s="32"/>
      <c r="O38" s="32"/>
      <c r="P38" s="46">
        <f>SUM(K38:O38)</f>
        <v>25000</v>
      </c>
      <c r="Q38" s="54"/>
      <c r="R38" s="55"/>
      <c r="S38" s="54"/>
      <c r="T38" s="54"/>
      <c r="U38" s="54"/>
      <c r="V38" s="77"/>
    </row>
    <row r="39" ht="13" customHeight="1" spans="2:22" x14ac:dyDescent="0.25">
      <c r="B39" s="58" t="s">
        <v>64</v>
      </c>
      <c r="C39" s="59"/>
      <c r="D39" s="59"/>
      <c r="E39" s="60"/>
      <c r="F39" s="60"/>
      <c r="G39" s="60"/>
      <c r="H39" s="60"/>
      <c r="I39" s="53"/>
      <c r="J39" s="53"/>
      <c r="K39" s="53">
        <f>SUM(K29:K38)</f>
        <v>80710</v>
      </c>
      <c r="L39" s="53">
        <f>SUM(L29:L38)</f>
        <v>100053</v>
      </c>
      <c r="M39" s="53">
        <f>SUM(M29:M38)</f>
        <v>103016</v>
      </c>
      <c r="N39" s="53">
        <f>SUM(N29:N38)</f>
        <v>99923</v>
      </c>
      <c r="O39" s="53">
        <f>SUM(O29:O38)</f>
        <v>0</v>
      </c>
      <c r="P39" s="53">
        <f>SUM(K39:O39)</f>
        <v>383702</v>
      </c>
      <c r="Q39" s="54"/>
      <c r="R39" s="54"/>
      <c r="S39" s="54"/>
      <c r="T39" s="54"/>
      <c r="U39" s="54"/>
      <c r="V39" s="77"/>
    </row>
    <row r="40" spans="2:22" x14ac:dyDescent="0.25">
      <c r="B40" s="4"/>
      <c r="C40" s="4"/>
      <c r="D40" s="4"/>
      <c r="E40" s="4"/>
      <c r="I40" s="34"/>
      <c r="J40" s="34"/>
      <c r="K40" s="34"/>
      <c r="L40" s="34"/>
      <c r="M40" s="34"/>
      <c r="N40" s="34"/>
      <c r="O40" s="34"/>
      <c r="P40" s="34"/>
      <c r="Q40" s="54"/>
      <c r="R40" s="54"/>
      <c r="S40" s="54"/>
      <c r="T40" s="54"/>
      <c r="U40" s="54"/>
      <c r="V40" s="77"/>
    </row>
    <row r="41" ht="13" customHeight="1" spans="1:22" x14ac:dyDescent="0.25">
      <c r="A41" s="58" t="s">
        <v>65</v>
      </c>
      <c r="B41" s="60"/>
      <c r="C41" s="60"/>
      <c r="D41" s="60"/>
      <c r="E41" s="59"/>
      <c r="F41" s="60"/>
      <c r="G41" s="60"/>
      <c r="H41" s="60"/>
      <c r="I41" s="61"/>
      <c r="J41" s="61"/>
      <c r="K41" s="61"/>
      <c r="L41" s="61"/>
      <c r="M41" s="61"/>
      <c r="N41" s="61"/>
      <c r="O41" s="61"/>
      <c r="P41" s="62"/>
      <c r="V41" s="1"/>
    </row>
    <row r="42" spans="2:16" x14ac:dyDescent="0.25">
      <c r="B42" s="73" t="s">
        <v>66</v>
      </c>
      <c r="C42" s="39"/>
      <c r="D42" s="39"/>
      <c r="E42" s="39"/>
      <c r="F42" s="39"/>
      <c r="G42" s="39"/>
      <c r="H42" s="39"/>
      <c r="I42" s="46"/>
      <c r="J42" s="46"/>
      <c r="K42" s="31">
        <v>0</v>
      </c>
      <c r="L42" s="32">
        <f>K42*$F$5</f>
        <v>0</v>
      </c>
      <c r="M42" s="32">
        <f t="shared" ref="M42" si="27">L42*$F$5</f>
        <v>0</v>
      </c>
      <c r="N42" s="32">
        <f>M42*$F$5</f>
        <v>0</v>
      </c>
      <c r="O42" s="32">
        <f t="shared" ref="O42" si="28">N42*$F$5</f>
        <v>0</v>
      </c>
      <c r="P42" s="46">
        <f>SUM(K42:O42)</f>
        <v>0</v>
      </c>
    </row>
    <row r="43" spans="2:16" x14ac:dyDescent="0.25">
      <c r="B43" s="83" t="s">
        <v>67</v>
      </c>
      <c r="C43" s="84">
        <v>30024</v>
      </c>
      <c r="D43" s="39" t="s">
        <v>68</v>
      </c>
      <c r="E43" s="85"/>
      <c r="F43">
        <v>9</v>
      </c>
      <c r="G43" s="86">
        <v>0.05</v>
      </c>
      <c r="H43" s="39" t="s">
        <v>69</v>
      </c>
      <c r="I43" s="46"/>
      <c r="J43" s="46"/>
      <c r="K43" s="87">
        <f>((C43/9*E43)+(C43/9*F43*(1+G43)))*F18</f>
        <v>0</v>
      </c>
      <c r="L43" s="32">
        <f>K43*1.05</f>
        <v>0</v>
      </c>
      <c r="M43" s="32">
        <f>L43*1.05</f>
        <v>0</v>
      </c>
      <c r="N43" s="32">
        <f>M43*1.05</f>
        <v>0</v>
      </c>
      <c r="O43" s="32">
        <f>N43*1.05</f>
        <v>0</v>
      </c>
      <c r="P43" s="46">
        <f>SUM(K43:O43)</f>
        <v>0</v>
      </c>
    </row>
    <row r="44" spans="2:16" x14ac:dyDescent="0.25">
      <c r="B44" s="83" t="s">
        <v>70</v>
      </c>
      <c r="C44" s="39"/>
      <c r="D44" s="39"/>
      <c r="E44" s="39"/>
      <c r="F44" s="39"/>
      <c r="G44" s="39"/>
      <c r="H44" s="39"/>
      <c r="I44" s="46"/>
      <c r="J44" s="46"/>
      <c r="K44" s="31"/>
      <c r="L44" s="32"/>
      <c r="M44" s="32"/>
      <c r="N44" s="32"/>
      <c r="O44" s="32"/>
      <c r="P44" s="46">
        <f>SUM(K44:O44)</f>
        <v>1553008</v>
      </c>
    </row>
    <row r="45" ht="13" customHeight="1" spans="2:16" x14ac:dyDescent="0.25">
      <c r="B45" s="58" t="s">
        <v>64</v>
      </c>
      <c r="C45" s="59"/>
      <c r="D45" s="59"/>
      <c r="E45" s="60"/>
      <c r="F45" s="60"/>
      <c r="G45" s="60"/>
      <c r="H45" s="60"/>
      <c r="I45" s="53"/>
      <c r="J45" s="53"/>
      <c r="K45" s="53">
        <f>SUM(K42:K44)</f>
        <v>397777</v>
      </c>
      <c r="L45" s="53">
        <f t="shared" ref="L45:M45" si="29">SUM(L42:L44)</f>
        <v>385954</v>
      </c>
      <c r="M45" s="53">
        <f t="shared" si="29"/>
        <v>383814</v>
      </c>
      <c r="N45" s="53">
        <f t="shared" ref="N45:O45" si="30">SUM(N42:N44)</f>
        <v>385463</v>
      </c>
      <c r="O45" s="53">
        <f t="shared" si="30"/>
        <v>0</v>
      </c>
      <c r="P45" s="63">
        <f>SUM(K45:O45)</f>
        <v>1553008</v>
      </c>
    </row>
    <row r="46" spans="2:16" x14ac:dyDescent="0.25">
      <c r="B46" s="4"/>
      <c r="C46" s="4"/>
      <c r="D46" s="4"/>
      <c r="E46" s="4"/>
      <c r="I46" s="46"/>
      <c r="J46" s="46"/>
      <c r="K46" s="46"/>
      <c r="L46" s="46"/>
      <c r="M46" s="46"/>
      <c r="N46" s="46"/>
      <c r="O46" s="46"/>
      <c r="P46" s="46">
        <f t="shared" ref="P46:P53" si="31">SUM(K46:O46)</f>
        <v>0</v>
      </c>
    </row>
    <row r="47" ht="13" customHeight="1" spans="1:16" x14ac:dyDescent="0.25">
      <c r="A47" s="58" t="s">
        <v>71</v>
      </c>
      <c r="B47" s="60"/>
      <c r="C47" s="60"/>
      <c r="D47" s="60"/>
      <c r="E47" s="59"/>
      <c r="F47" s="60"/>
      <c r="G47" s="60"/>
      <c r="H47" s="60"/>
      <c r="I47" s="61"/>
      <c r="J47" s="61"/>
      <c r="K47" s="61"/>
      <c r="L47" s="61"/>
      <c r="M47" s="61"/>
      <c r="N47" s="61"/>
      <c r="O47" s="61"/>
      <c r="P47" s="63">
        <f t="shared" si="31"/>
        <v>0</v>
      </c>
    </row>
    <row r="48" spans="2:16" x14ac:dyDescent="0.25">
      <c r="B48" s="73" t="s">
        <v>72</v>
      </c>
      <c r="C48" s="39"/>
      <c r="D48" s="39"/>
      <c r="E48" s="39"/>
      <c r="F48" s="39"/>
      <c r="G48" s="39"/>
      <c r="H48" s="39"/>
      <c r="I48" s="46"/>
      <c r="J48" s="46"/>
      <c r="K48" s="88">
        <f>K26+K39+K45</f>
        <v>612171.59476512</v>
      </c>
      <c r="L48" s="88">
        <f>L26+L39+L45</f>
        <v>623702.1326080735</v>
      </c>
      <c r="M48" s="88">
        <f>M26+M39+M45</f>
        <v>628655.9865863158</v>
      </c>
      <c r="N48" s="88">
        <f>N26+N39+N45</f>
        <v>631466.7661839053</v>
      </c>
      <c r="O48" s="88">
        <f>O26+O39+O45</f>
        <v>0</v>
      </c>
      <c r="P48" s="46">
        <f t="shared" si="31"/>
        <v>2495996.480143415</v>
      </c>
    </row>
    <row r="49" spans="2:16" x14ac:dyDescent="0.25">
      <c r="B49" s="73" t="s">
        <v>73</v>
      </c>
      <c r="C49" s="39"/>
      <c r="D49" s="39"/>
      <c r="E49" s="39"/>
      <c r="F49" s="39"/>
      <c r="G49" s="39"/>
      <c r="H49" s="39"/>
      <c r="I49" s="46"/>
      <c r="J49" s="46"/>
      <c r="K49" s="46">
        <f>K48-K45</f>
        <v>214394.59476511995</v>
      </c>
      <c r="L49" s="46">
        <f t="shared" ref="L49:M49" si="32">L48-L45</f>
        <v>237748.13260807353</v>
      </c>
      <c r="M49" s="46">
        <f t="shared" si="32"/>
        <v>244841.9865863158</v>
      </c>
      <c r="N49" s="46">
        <f t="shared" ref="N49:O49" si="33">N48-N45</f>
        <v>246003.7661839053</v>
      </c>
      <c r="O49" s="46">
        <f t="shared" si="33"/>
        <v>0</v>
      </c>
      <c r="P49" s="46">
        <f t="shared" si="31"/>
        <v>942988.4801434146</v>
      </c>
    </row>
    <row r="50" spans="2:16" x14ac:dyDescent="0.25">
      <c r="B50" s="83" t="s">
        <v>74</v>
      </c>
      <c r="C50" s="89">
        <v>0.62</v>
      </c>
      <c r="D50" s="39"/>
      <c r="E50" s="39"/>
      <c r="F50" s="39"/>
      <c r="G50" s="39"/>
      <c r="H50" s="39"/>
      <c r="I50" s="46"/>
      <c r="J50" s="46"/>
      <c r="K50" s="46">
        <f>K49*$C$50</f>
        <v>132924.64875437436</v>
      </c>
      <c r="L50" s="46">
        <f t="shared" ref="L50:M50" si="34">L49*$C$50</f>
        <v>147403.8422170056</v>
      </c>
      <c r="M50" s="46">
        <f t="shared" si="34"/>
        <v>151802.0316835158</v>
      </c>
      <c r="N50" s="46">
        <f t="shared" ref="N50:O50" si="35">N49*$C$50</f>
        <v>152522.3350340213</v>
      </c>
      <c r="O50" s="46">
        <f t="shared" si="35"/>
        <v>0</v>
      </c>
      <c r="P50" s="46">
        <f t="shared" si="31"/>
        <v>584652.857688917</v>
      </c>
    </row>
    <row r="51" ht="13" customHeight="1" spans="2:16" x14ac:dyDescent="0.25">
      <c r="B51" s="58" t="s">
        <v>75</v>
      </c>
      <c r="C51" s="59"/>
      <c r="D51" s="59"/>
      <c r="E51" s="60"/>
      <c r="F51" s="60"/>
      <c r="G51" s="60"/>
      <c r="H51" s="60"/>
      <c r="I51" s="53"/>
      <c r="J51" s="53"/>
      <c r="K51" s="53">
        <f>K48+K50</f>
        <v>745096.2435194943</v>
      </c>
      <c r="L51" s="53">
        <f t="shared" ref="L51:M51" si="36">L48+L50</f>
        <v>771105.9748250791</v>
      </c>
      <c r="M51" s="53">
        <f t="shared" si="36"/>
        <v>780458.0182698315</v>
      </c>
      <c r="N51" s="53">
        <f t="shared" ref="N51:O51" si="37">N48+N50</f>
        <v>783989.1012179266</v>
      </c>
      <c r="O51" s="53">
        <f t="shared" si="37"/>
        <v>0</v>
      </c>
      <c r="P51" s="63">
        <f>SUM(K51:O51)</f>
        <v>3080649.3378323317</v>
      </c>
    </row>
    <row r="52" ht="13" customHeight="1" spans="2:16" x14ac:dyDescent="0.25">
      <c r="B52" s="58" t="s">
        <v>76</v>
      </c>
      <c r="C52" s="90"/>
      <c r="D52" s="59"/>
      <c r="E52" s="60"/>
      <c r="F52" s="60"/>
      <c r="G52" s="60"/>
      <c r="H52" s="60"/>
      <c r="I52" s="62"/>
      <c r="J52" s="53"/>
      <c r="K52" s="53"/>
      <c r="L52" s="53"/>
      <c r="M52" s="53"/>
      <c r="N52" s="53"/>
      <c r="O52" s="53"/>
      <c r="P52" s="63">
        <f t="shared" si="31"/>
        <v>0</v>
      </c>
    </row>
    <row r="53" ht="13" customHeight="1" hidden="1" spans="2:16" x14ac:dyDescent="0.25">
      <c r="B53" s="58" t="s">
        <v>77</v>
      </c>
      <c r="C53" s="59"/>
      <c r="D53" s="59"/>
      <c r="E53" s="60"/>
      <c r="F53" s="60"/>
      <c r="G53" s="60"/>
      <c r="H53" s="60"/>
      <c r="I53" s="62" t="s">
        <v>78</v>
      </c>
      <c r="J53" s="53" t="s">
        <v>79</v>
      </c>
      <c r="K53" s="53">
        <f>K52-K50</f>
        <v>-132924.64875437436</v>
      </c>
      <c r="L53" s="53">
        <f t="shared" ref="L53:M53" si="38">L52-L50</f>
        <v>-147403.8422170056</v>
      </c>
      <c r="M53" s="53">
        <f t="shared" si="38"/>
        <v>-151802.0316835158</v>
      </c>
      <c r="N53" s="53">
        <f t="shared" ref="N53:O53" si="39">N52-N50</f>
        <v>-152522.3350340213</v>
      </c>
      <c r="O53" s="53">
        <f t="shared" si="39"/>
        <v>0</v>
      </c>
      <c r="P53" s="63">
        <f t="shared" si="31"/>
        <v>-584652.857688917</v>
      </c>
    </row>
    <row r="54" ht="13" customHeight="1" spans="2:16" x14ac:dyDescent="0.25">
      <c r="B54" s="91"/>
      <c r="C54" s="91"/>
      <c r="D54" s="91"/>
      <c r="E54" s="92"/>
      <c r="F54" s="92"/>
      <c r="G54" s="92"/>
      <c r="H54" s="92"/>
      <c r="I54" s="93"/>
      <c r="J54" s="93"/>
      <c r="K54" s="93">
        <f>SUM(K51:K52)</f>
        <v>745096.2435194943</v>
      </c>
      <c r="L54" s="93">
        <f t="shared" ref="L54:P54" si="40">SUM(L51:L52)</f>
        <v>771105.9748250791</v>
      </c>
      <c r="M54" s="93">
        <f t="shared" si="40"/>
        <v>780458.0182698315</v>
      </c>
      <c r="N54" s="93">
        <f t="shared" si="40"/>
        <v>783989.1012179266</v>
      </c>
      <c r="O54" s="93">
        <f t="shared" si="40"/>
        <v>0</v>
      </c>
      <c r="P54" s="93">
        <f t="shared" si="40"/>
        <v>3080649.3378323317</v>
      </c>
    </row>
    <row r="55" ht="23.5" customHeight="1" spans="2:8" x14ac:dyDescent="0.25">
      <c r="B55" s="94" t="s">
        <v>80</v>
      </c>
      <c r="C55" s="95"/>
      <c r="D55" s="96"/>
      <c r="E55" s="96"/>
      <c r="F55" s="96"/>
      <c r="G55" s="4"/>
      <c r="H55" s="4"/>
    </row>
    <row r="56" ht="13" customHeight="1" spans="2:8" x14ac:dyDescent="0.25">
      <c r="B56" s="12" t="s">
        <v>81</v>
      </c>
      <c r="C56" s="97"/>
      <c r="D56" s="96"/>
      <c r="E56" s="96"/>
      <c r="F56" s="96"/>
      <c r="G56" s="4"/>
      <c r="H56" s="4"/>
    </row>
    <row r="60" spans="5:9" x14ac:dyDescent="0.25">
      <c r="E60" t="s">
        <v>82</v>
      </c>
      <c r="I60" s="34"/>
    </row>
    <row r="61" spans="11:14" x14ac:dyDescent="0.25">
      <c r="K61" s="34"/>
      <c r="L61" s="34"/>
      <c r="M61" s="34"/>
      <c r="N61" s="34"/>
    </row>
    <row r="62" spans="9:9" x14ac:dyDescent="0.25">
      <c r="I62" s="34"/>
    </row>
    <row r="64" spans="6:6" x14ac:dyDescent="0.25">
      <c r="F64" t="s">
        <v>83</v>
      </c>
    </row>
    <row r="83" ht="13" customHeight="1" spans="13:15" x14ac:dyDescent="0.25">
      <c r="M83" s="2"/>
      <c r="N83" s="2"/>
      <c r="O83" s="2"/>
    </row>
  </sheetData>
  <pageMargins left="0.31" right="0.22" top="0.56" bottom="0.67" header="0.35" footer="0.5"/>
  <pageSetup orientation="landscape" horizontalDpi="4294967295" verticalDpi="4294967295" scale="64" fitToWidth="1" fitToHeight="1" firstPageNumber="1" useFirstPageNumber="1" copies="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Template</vt:lpstr>
    </vt:vector>
  </TitlesOfParts>
  <Company>MIT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Sheila McCabe</dc:creator>
  <cp:lastModifiedBy>Luis Salazar</cp:lastModifiedBy>
  <cp:lastPrinted>2024-09-25T13:18:40Z</cp:lastPrinted>
  <dcterms:created xsi:type="dcterms:W3CDTF">2006-07-27T19:37:39Z</dcterms:created>
  <dcterms:modified xsi:type="dcterms:W3CDTF">2026-08-03T15:50:33Z</dcterms:modified>
</cp:coreProperties>
</file>